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ckettlewell/Desktop/"/>
    </mc:Choice>
  </mc:AlternateContent>
  <xr:revisionPtr revIDLastSave="0" documentId="8_{1E63F1AA-0421-3247-83DC-42F819729CB2}" xr6:coauthVersionLast="47" xr6:coauthVersionMax="47" xr10:uidLastSave="{00000000-0000-0000-0000-000000000000}"/>
  <bookViews>
    <workbookView xWindow="3660" yWindow="2760" windowWidth="27640" windowHeight="16680" xr2:uid="{883C4F61-B3F6-EE4D-BD70-C934D961598B}"/>
  </bookViews>
  <sheets>
    <sheet name="AccuThrea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30" i="1" s="1"/>
  <c r="B27" i="1"/>
  <c r="B30" i="1" s="1"/>
  <c r="E25" i="1"/>
  <c r="D25" i="1"/>
  <c r="B25" i="1"/>
  <c r="E16" i="1"/>
  <c r="B16" i="1"/>
  <c r="F14" i="1"/>
  <c r="C14" i="1"/>
  <c r="C15" i="1" s="1"/>
  <c r="F13" i="1"/>
  <c r="F15" i="1" s="1"/>
  <c r="F12" i="1"/>
  <c r="C12" i="1"/>
  <c r="B17" i="1" l="1"/>
  <c r="C13" i="1"/>
  <c r="E18" i="1"/>
  <c r="E17" i="1"/>
  <c r="B31" i="1"/>
  <c r="B18" i="1"/>
  <c r="B32" i="1"/>
  <c r="B41" i="1" s="1"/>
  <c r="E31" i="1"/>
  <c r="E32" i="1"/>
  <c r="E41" i="1" s="1"/>
  <c r="B33" i="1" l="1"/>
  <c r="B39" i="1" s="1"/>
  <c r="B43" i="1" s="1"/>
  <c r="B46" i="1" s="1"/>
  <c r="E33" i="1"/>
  <c r="E39" i="1" s="1"/>
  <c r="E43" i="1" s="1"/>
  <c r="B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robrown</author>
    <author>apoland</author>
  </authors>
  <commentList>
    <comment ref="A6" authorId="0" shapeId="0" xr:uid="{F44D031C-FEAC-7343-9C48-E40EEE2B176E}">
      <text>
        <r>
          <rPr>
            <b/>
            <sz val="8"/>
            <color indexed="81"/>
            <rFont val="Tahoma"/>
            <family val="2"/>
          </rPr>
          <t>Machine burdern rate in dollars per hour.
Example: $60.00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 shapeId="0" xr:uid="{7AAB13E8-85B2-D74F-A0A8-63A1E45EA465}">
      <text>
        <r>
          <rPr>
            <b/>
            <sz val="8"/>
            <color indexed="81"/>
            <rFont val="Tahoma"/>
            <family val="2"/>
          </rPr>
          <t>Tool manufacturer
Example: Sandvik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0" shapeId="0" xr:uid="{876F878D-7687-3E43-92F0-0BD88061FC82}">
      <text>
        <r>
          <rPr>
            <b/>
            <sz val="8"/>
            <color indexed="81"/>
            <rFont val="Tahoma"/>
            <family val="2"/>
          </rPr>
          <t>AccuThread item number.
Example: TMUK0250-20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" authorId="0" shapeId="0" xr:uid="{9256CCE7-177D-8145-A7A2-E670857C5496}">
      <text>
        <r>
          <rPr>
            <b/>
            <sz val="8"/>
            <color indexed="81"/>
            <rFont val="Tahoma"/>
            <family val="2"/>
          </rPr>
          <t>Thread Mill  number
Example: WCGX 21.52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" authorId="1" shapeId="0" xr:uid="{186177C9-7489-9B44-97A8-55ACF395A3BD}">
      <text>
        <r>
          <rPr>
            <b/>
            <sz val="8"/>
            <color indexed="81"/>
            <rFont val="Tahoma"/>
            <family val="2"/>
          </rPr>
          <t>Enter tool width in decimal format.
Example: 0.180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0" authorId="0" shapeId="0" xr:uid="{70C84576-B978-9B44-A987-C7BB4DD2573A}">
      <text>
        <r>
          <rPr>
            <b/>
            <sz val="8"/>
            <color indexed="81"/>
            <rFont val="Tahoma"/>
            <family val="2"/>
          </rPr>
          <t>Cost in dollars of AccuThread.
Example: $35.00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" authorId="0" shapeId="0" xr:uid="{3C8000C9-BE3D-8B47-834D-B58C8DAB438B}">
      <text>
        <r>
          <rPr>
            <b/>
            <sz val="8"/>
            <color indexed="81"/>
            <rFont val="Tahoma"/>
            <family val="2"/>
          </rPr>
          <t>Cost in dollars for each Thread Mill.
Example: $12.00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" authorId="0" shapeId="0" xr:uid="{771CAEB0-F5A8-B646-8596-C86C33DB6CB6}">
      <text>
        <r>
          <rPr>
            <b/>
            <sz val="8"/>
            <color indexed="81"/>
            <rFont val="Tahoma"/>
            <family val="2"/>
          </rPr>
          <t>Number of holes threaded with AccuThread. 
Example: 1000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" authorId="0" shapeId="0" xr:uid="{48A97131-A670-504E-9339-A9041FB85816}">
      <text>
        <r>
          <rPr>
            <b/>
            <sz val="8"/>
            <color indexed="81"/>
            <rFont val="Tahoma"/>
            <family val="2"/>
          </rPr>
          <t>Number of holes processed per new Thread Mill.
Example: 1000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2" authorId="0" shapeId="0" xr:uid="{998660F9-F473-AC4F-A5D8-8EE995B9316A}">
      <text>
        <r>
          <rPr>
            <b/>
            <sz val="8"/>
            <color indexed="81"/>
            <rFont val="Tahoma"/>
            <family val="2"/>
          </rPr>
          <t>Cost in dollars to regrind AccuThread.
Example: $17.00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" authorId="0" shapeId="0" xr:uid="{415FE22A-897B-F14E-98EB-F990607669BC}">
      <text>
        <r>
          <rPr>
            <b/>
            <sz val="8"/>
            <color indexed="81"/>
            <rFont val="Tahoma"/>
            <family val="2"/>
          </rPr>
          <t>Number of cutting edges on IC insert.
Example: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3" authorId="0" shapeId="0" xr:uid="{3E71446E-25CE-3C4F-B562-B77D4778B89D}">
      <text>
        <r>
          <rPr>
            <b/>
            <sz val="8"/>
            <color indexed="81"/>
            <rFont val="Tahoma"/>
            <family val="2"/>
          </rPr>
          <t>Number of holes drilled with reground tool.
Example: 850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" authorId="0" shapeId="0" xr:uid="{716D140B-4139-A647-B9FE-A23C30400285}">
      <text>
        <r>
          <rPr>
            <b/>
            <sz val="8"/>
            <color indexed="81"/>
            <rFont val="Tahoma"/>
            <family val="2"/>
          </rPr>
          <t>Cost in dollars to regrind tool.
Example: $37.00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4" authorId="0" shapeId="0" xr:uid="{88B0B634-DDED-864C-93B3-5C69E0E0BE00}">
      <text>
        <r>
          <rPr>
            <b/>
            <sz val="8"/>
            <color indexed="81"/>
            <rFont val="Tahoma"/>
            <family val="2"/>
          </rPr>
          <t>Number of times tool is reground.
Example: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 shapeId="0" xr:uid="{740FDE31-8624-5744-AEEC-9E5992087A3C}">
      <text>
        <r>
          <rPr>
            <b/>
            <sz val="8"/>
            <color indexed="81"/>
            <rFont val="Tahoma"/>
            <family val="2"/>
          </rPr>
          <t xml:space="preserve">Number of holes drilled with reground tool.
Example: 850
</t>
        </r>
      </text>
    </comment>
    <comment ref="A15" authorId="1" shapeId="0" xr:uid="{79768612-B1D7-9F42-A664-7990E3B89AA2}">
      <text>
        <r>
          <rPr>
            <b/>
            <sz val="8"/>
            <color indexed="81"/>
            <rFont val="Tahoma"/>
            <family val="2"/>
          </rPr>
          <t>Enter tool width in decimal format.
Example: 0.180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 xr:uid="{8B588742-ABB9-7145-B28A-7413F5468409}">
      <text>
        <r>
          <rPr>
            <b/>
            <sz val="8"/>
            <color indexed="81"/>
            <rFont val="Tahoma"/>
            <family val="2"/>
          </rPr>
          <t>Number of times tool is reground.
Example: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6" authorId="0" shapeId="0" xr:uid="{327A0708-208D-3141-9231-72C35DAA64D3}">
      <text>
        <r>
          <rPr>
            <b/>
            <sz val="8"/>
            <color indexed="81"/>
            <rFont val="Tahoma"/>
            <family val="2"/>
          </rPr>
          <t>Depth of cut in inches.
Example: 1.25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0" shapeId="0" xr:uid="{F10E7382-66BA-4044-B3BE-783396D7D4CB}">
      <text>
        <r>
          <rPr>
            <b/>
            <sz val="8"/>
            <color indexed="81"/>
            <rFont val="Tahoma"/>
            <family val="2"/>
          </rPr>
          <t>Length of cut in inches.
Example: 1.25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7" authorId="0" shapeId="0" xr:uid="{560F0AC7-1C66-4D46-9302-E24DE27BA296}">
      <text>
        <r>
          <rPr>
            <b/>
            <sz val="8"/>
            <color indexed="81"/>
            <rFont val="Tahoma"/>
            <family val="2"/>
          </rPr>
          <t>Total tool life including regrinds.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0" shapeId="0" xr:uid="{15D73FE9-FB2B-8A4F-9579-27CF79203A6C}">
      <text>
        <r>
          <rPr>
            <b/>
            <sz val="8"/>
            <color indexed="81"/>
            <rFont val="Tahoma"/>
            <family val="2"/>
          </rPr>
          <t>Total tool life including regrinds.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8" authorId="0" shapeId="0" xr:uid="{FFDA9C09-5337-C64C-9E55-50E049ED7A45}">
      <text>
        <r>
          <rPr>
            <b/>
            <sz val="8"/>
            <color indexed="81"/>
            <rFont val="Tahoma"/>
            <family val="2"/>
          </rPr>
          <t>Total minutes of life including regrinds.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8" authorId="0" shapeId="0" xr:uid="{CB034AC5-B731-704F-BEF6-63685DA65889}">
      <text>
        <r>
          <rPr>
            <b/>
            <sz val="8"/>
            <color indexed="81"/>
            <rFont val="Tahoma"/>
            <family val="2"/>
          </rPr>
          <t>Total minutes of life including regrinds.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0" shapeId="0" xr:uid="{5F9DC6D7-7DF3-534D-9FA1-EC2714232684}">
      <text>
        <r>
          <rPr>
            <b/>
            <sz val="8"/>
            <color indexed="81"/>
            <rFont val="Tahoma"/>
            <family val="2"/>
          </rPr>
          <t>Down time in minutes to change tool.
Example: 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9" authorId="0" shapeId="0" xr:uid="{2D07AE5A-F175-0145-8B30-59DBE068663B}">
      <text>
        <r>
          <rPr>
            <b/>
            <sz val="8"/>
            <color indexed="81"/>
            <rFont val="Tahoma"/>
            <family val="2"/>
          </rPr>
          <t>Down time in minutes to change tool.
Example: 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shapeId="0" xr:uid="{B0D3281E-4BC1-584C-A122-5111988EB0F1}">
      <text>
        <r>
          <rPr>
            <b/>
            <sz val="8"/>
            <color indexed="81"/>
            <rFont val="Tahoma"/>
            <family val="2"/>
          </rPr>
          <t>T-A drill holder item number.
Example: 24020S-100L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0" authorId="0" shapeId="0" xr:uid="{E19A4B9C-9722-294E-8087-2B4A2F03003E}">
      <text>
        <r>
          <rPr>
            <b/>
            <sz val="8"/>
            <color indexed="81"/>
            <rFont val="Tahoma"/>
            <family val="2"/>
          </rPr>
          <t>Tool holder item number.
Example: AB1234-123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 shapeId="0" xr:uid="{413C1DD8-D923-4741-B772-E5ECC8793BF9}">
      <text>
        <r>
          <rPr>
            <b/>
            <sz val="8"/>
            <color indexed="81"/>
            <rFont val="Tahoma"/>
            <family val="2"/>
          </rPr>
          <t>Cost in dollars for AMEC holder.
Example: $185.00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1" authorId="0" shapeId="0" xr:uid="{3D3D97CB-9753-0C4E-86A6-B07F663FE45B}">
      <text>
        <r>
          <rPr>
            <b/>
            <sz val="8"/>
            <color indexed="81"/>
            <rFont val="Tahoma"/>
            <family val="2"/>
          </rPr>
          <t>Cost in dollars for tool holder.
Example: $185.00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2" authorId="0" shapeId="0" xr:uid="{D7CA188E-58F5-C44C-8497-043036DB0282}">
      <text>
        <r>
          <rPr>
            <b/>
            <sz val="8"/>
            <color indexed="81"/>
            <rFont val="Tahoma"/>
            <family val="2"/>
          </rPr>
          <t>Number of tool changes before holder needs replaced.
Example: 20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" authorId="0" shapeId="0" xr:uid="{D301CACC-1402-AB45-80B5-6ABC33FB10DB}">
      <text>
        <r>
          <rPr>
            <b/>
            <sz val="8"/>
            <color indexed="81"/>
            <rFont val="Tahoma"/>
            <family val="2"/>
          </rPr>
          <t>Number of tool changes before holder needs replaced.
Example: 20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3" authorId="0" shapeId="0" xr:uid="{83BAB29D-610E-0842-BAE7-6DECE8B20152}">
      <text>
        <r>
          <rPr>
            <b/>
            <sz val="8"/>
            <color indexed="81"/>
            <rFont val="Tahoma"/>
            <family val="2"/>
          </rPr>
          <t>Diameter of hole in inches.
Example: 1.25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 shapeId="0" xr:uid="{F3016FEF-8A2B-834D-BE05-F221641B8B68}">
      <text>
        <r>
          <rPr>
            <b/>
            <sz val="8"/>
            <color indexed="81"/>
            <rFont val="Tahoma"/>
            <family val="2"/>
          </rPr>
          <t>Diameter of hole in inches.
Example: 1.25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6" authorId="0" shapeId="0" xr:uid="{6354DA12-0589-7145-8ADD-2E6C8B02ECDE}">
      <text>
        <r>
          <rPr>
            <b/>
            <sz val="8"/>
            <color indexed="81"/>
            <rFont val="Tahoma"/>
            <family val="2"/>
          </rPr>
          <t>Inches per Revolution feed rate.
Example: .010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6" authorId="0" shapeId="0" xr:uid="{7A006065-6B46-6140-8AA7-FCDE2F6FCC60}">
      <text>
        <r>
          <rPr>
            <b/>
            <sz val="8"/>
            <color indexed="81"/>
            <rFont val="Tahoma"/>
            <family val="2"/>
          </rPr>
          <t>Inches per Revolution feed rate.
Example: .010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7" authorId="0" shapeId="0" xr:uid="{322077DF-0778-7041-AE68-35D34A524699}">
      <text>
        <r>
          <rPr>
            <b/>
            <sz val="8"/>
            <color indexed="81"/>
            <rFont val="Tahoma"/>
            <family val="2"/>
          </rPr>
          <t>Inch per Minute penetration rate.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7" authorId="0" shapeId="0" xr:uid="{EDA81DB7-0CAB-754C-A59F-3D676D582700}">
      <text>
        <r>
          <rPr>
            <b/>
            <sz val="8"/>
            <color indexed="81"/>
            <rFont val="Tahoma"/>
            <family val="2"/>
          </rPr>
          <t>Inch per Minute penetration rate.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8" authorId="0" shapeId="0" xr:uid="{BC72153D-53B5-A84B-833D-A5B9C0E19E43}">
      <text>
        <r>
          <rPr>
            <b/>
            <sz val="8"/>
            <color indexed="81"/>
            <rFont val="Tahoma"/>
            <family val="2"/>
          </rPr>
          <t xml:space="preserve">Time in seconds to index to next operation.
Example: 10
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8" authorId="0" shapeId="0" xr:uid="{F85FF64C-4155-3344-8F4E-59F4E8EE3F0A}">
      <text>
        <r>
          <rPr>
            <b/>
            <sz val="8"/>
            <color indexed="81"/>
            <rFont val="Tahoma"/>
            <family val="2"/>
          </rPr>
          <t xml:space="preserve">Time in seconds to index to next operation.
Example: 10
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9" authorId="0" shapeId="0" xr:uid="{2AF50DE0-3831-304A-9B7C-CB405928B534}">
      <text>
        <r>
          <rPr>
            <b/>
            <sz val="8"/>
            <color indexed="81"/>
            <rFont val="Tahoma"/>
            <family val="2"/>
          </rPr>
          <t>Number of passes required to complete operation.
Example: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388D246D-0B94-6543-8594-B39742C25E96}">
      <text>
        <r>
          <rPr>
            <b/>
            <sz val="8"/>
            <color indexed="81"/>
            <rFont val="Tahoma"/>
            <family val="2"/>
          </rPr>
          <t>Number of passes required to complete operation.
Example: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0" authorId="0" shapeId="0" xr:uid="{B1ECD0BE-F726-204E-8BD1-5A4D8B072FF3}">
      <text>
        <r>
          <rPr>
            <b/>
            <sz val="8"/>
            <color indexed="81"/>
            <rFont val="Tahoma"/>
            <family val="2"/>
          </rPr>
          <t>Time in seconds to complete operation, including tool index.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295CBF53-A07A-D546-9F2D-B39BFFA0499E}">
      <text>
        <r>
          <rPr>
            <b/>
            <sz val="8"/>
            <color indexed="81"/>
            <rFont val="Tahoma"/>
            <family val="2"/>
          </rPr>
          <t>Time in seconds to complete operation, including index time.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1" authorId="0" shapeId="0" xr:uid="{0278F5CF-5553-324B-A215-101BD7B37382}">
      <text>
        <r>
          <rPr>
            <b/>
            <sz val="8"/>
            <color indexed="81"/>
            <rFont val="Tahoma"/>
            <family val="2"/>
          </rPr>
          <t xml:space="preserve">Cost of process time based on Machine $ Hour.
Auto calculation.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FBFF0AEC-447B-B442-B141-A2BDDEDDCA9A}">
      <text>
        <r>
          <rPr>
            <b/>
            <sz val="8"/>
            <color indexed="81"/>
            <rFont val="Tahoma"/>
            <family val="2"/>
          </rPr>
          <t xml:space="preserve">Cost of process time based on Machine $ Hour.
Auto calculation.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2" authorId="0" shapeId="0" xr:uid="{E712E054-B944-F945-96E4-217364C056DD}">
      <text>
        <r>
          <rPr>
            <b/>
            <sz val="8"/>
            <color indexed="81"/>
            <rFont val="Tahoma"/>
            <family val="2"/>
          </rPr>
          <t>Cost of tooling per hole based on sum of insert and holder cost.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2" authorId="0" shapeId="0" xr:uid="{74308AEF-6D3D-CF48-A649-99AE15196AAA}">
      <text>
        <r>
          <rPr>
            <b/>
            <sz val="8"/>
            <color indexed="81"/>
            <rFont val="Tahoma"/>
            <family val="2"/>
          </rPr>
          <t>Cost of tooling per hole based on sum of insert and holder cost.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3" authorId="0" shapeId="0" xr:uid="{B3E3BAC7-4B59-2A40-B6D7-6380E1446326}">
      <text>
        <r>
          <rPr>
            <b/>
            <sz val="8"/>
            <color indexed="81"/>
            <rFont val="Tahoma"/>
            <family val="2"/>
          </rPr>
          <t>Sum of process and tooling cost.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3" authorId="0" shapeId="0" xr:uid="{E68DEE79-6518-3241-BA39-61194D49F311}">
      <text>
        <r>
          <rPr>
            <b/>
            <sz val="8"/>
            <color indexed="81"/>
            <rFont val="Tahoma"/>
            <family val="2"/>
          </rPr>
          <t>Sum of process and tooling cost.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7" authorId="0" shapeId="0" xr:uid="{6FCA4A29-7DFB-4F49-A825-E5556A12B8B4}">
      <text>
        <r>
          <rPr>
            <b/>
            <sz val="8"/>
            <color indexed="81"/>
            <rFont val="Tahoma"/>
            <family val="2"/>
          </rPr>
          <t xml:space="preserve">Number of holes processed in day, week, month, year, or lot.
Example: 50000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39" authorId="0" shapeId="0" xr:uid="{1CAB3ED8-AA23-8A41-ABD5-C0023283E7B3}">
      <text>
        <r>
          <rPr>
            <b/>
            <sz val="8"/>
            <color indexed="81"/>
            <rFont val="Tahoma"/>
            <family val="2"/>
          </rPr>
          <t>Repeat of field above for AMEC tool cost per hole.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9" authorId="0" shapeId="0" xr:uid="{EEED7BC7-4AFB-114C-90F5-1D3596E35F75}">
      <text>
        <r>
          <rPr>
            <b/>
            <sz val="8"/>
            <color indexed="81"/>
            <rFont val="Tahoma"/>
            <family val="2"/>
          </rPr>
          <t>Repeat of field above for competitive tool cost per hole.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1" authorId="0" shapeId="0" xr:uid="{0D02E23B-6AB0-4A40-9D28-42A751EA0F25}">
      <text>
        <r>
          <rPr>
            <b/>
            <sz val="8"/>
            <color indexed="81"/>
            <rFont val="Tahoma"/>
            <family val="2"/>
          </rPr>
          <t>Cost in dollars for tooling to complete total number of holes processed. (Number of holes processed + cost per hole.)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1" authorId="0" shapeId="0" xr:uid="{D6F11634-66B5-4448-B071-F8A7228FE69B}">
      <text>
        <r>
          <rPr>
            <b/>
            <sz val="8"/>
            <color indexed="81"/>
            <rFont val="Tahoma"/>
            <family val="2"/>
          </rPr>
          <t>Cost in dollars for tooling to complete total number of holes processed. (Number of holes processed + cost per hole.)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 shapeId="0" xr:uid="{DB411095-D417-FC43-AD86-4B694FA5FE49}">
      <text>
        <r>
          <rPr>
            <b/>
            <sz val="8"/>
            <color indexed="81"/>
            <rFont val="Tahoma"/>
            <family val="2"/>
          </rPr>
          <t>Cost in dollars to complete total number of holes processed. (Number of holes processed + cost per hole.)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3" authorId="0" shapeId="0" xr:uid="{90531400-AFAE-F74C-88DA-0A31A8439EC1}">
      <text>
        <r>
          <rPr>
            <b/>
            <sz val="8"/>
            <color indexed="81"/>
            <rFont val="Tahoma"/>
            <family val="2"/>
          </rPr>
          <t>Cost in dollars to complete total number of holes processed. (Number of holes processed + cost per hole.)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5" authorId="0" shapeId="0" xr:uid="{6CFF7E64-DD4B-1B43-ABE2-367B144F9247}">
      <text>
        <r>
          <rPr>
            <b/>
            <sz val="8"/>
            <color indexed="81"/>
            <rFont val="Tahoma"/>
            <family val="2"/>
          </rPr>
          <t>Dollar savings using AMEC product.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6" authorId="0" shapeId="0" xr:uid="{853D3A24-A227-EE43-AE6A-C41EC67749B7}">
      <text>
        <r>
          <rPr>
            <b/>
            <sz val="8"/>
            <color indexed="81"/>
            <rFont val="Tahoma"/>
            <family val="2"/>
          </rPr>
          <t>Percent savings using AMEC product.
Auto Calculation.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<sst xmlns="http://schemas.openxmlformats.org/spreadsheetml/2006/main" count="69" uniqueCount="52">
  <si>
    <r>
      <t>AccuThread 856</t>
    </r>
    <r>
      <rPr>
        <b/>
        <u/>
        <sz val="12"/>
        <rFont val="Arial"/>
        <family val="2"/>
      </rPr>
      <t>™</t>
    </r>
    <r>
      <rPr>
        <b/>
        <u/>
        <sz val="12"/>
        <rFont val="Arial"/>
        <family val="2"/>
      </rPr>
      <t>Thread Mill Cost Per Hole Worksheet</t>
    </r>
  </si>
  <si>
    <t>Machine $ Hour</t>
  </si>
  <si>
    <t>Competitive Manufacturer</t>
  </si>
  <si>
    <t>AccuThread Item Number</t>
  </si>
  <si>
    <t>Thread Mill Item Number</t>
  </si>
  <si>
    <t>Tool Diameter</t>
  </si>
  <si>
    <t>AccuThread Cost</t>
  </si>
  <si>
    <t>Thread Mill Cost</t>
  </si>
  <si>
    <t>AccuThread Life (# of Holes)</t>
  </si>
  <si>
    <t>Thread Mill Life</t>
  </si>
  <si>
    <t>Regrind Cost</t>
  </si>
  <si>
    <t>Number of Indexes (1 Minimum)</t>
  </si>
  <si>
    <t>Regrind Life</t>
  </si>
  <si>
    <t>Number of Regrinds</t>
  </si>
  <si>
    <t>Length Of Cut</t>
  </si>
  <si>
    <t>Length of Cut</t>
  </si>
  <si>
    <t>Total Inches Threaded With Tool</t>
  </si>
  <si>
    <t>Total Minutes Threaded With Tool</t>
  </si>
  <si>
    <t>Tool Change (Minutes)</t>
  </si>
  <si>
    <t>AMEC Holder Item Number</t>
  </si>
  <si>
    <t>Holder Item Number (If Needed)</t>
  </si>
  <si>
    <t>AMEC Holder Cost</t>
  </si>
  <si>
    <t>Holder Cost (If Needed)</t>
  </si>
  <si>
    <t>AMEC Holder Life (# Insert Changes)</t>
  </si>
  <si>
    <t>Holder Life (# Insert Changes)</t>
  </si>
  <si>
    <t>Threaded Diameter</t>
  </si>
  <si>
    <t>RPM</t>
  </si>
  <si>
    <t>SFM</t>
  </si>
  <si>
    <t>IPR</t>
  </si>
  <si>
    <t>IPM</t>
  </si>
  <si>
    <t>Tool Index Time (Seconds)</t>
  </si>
  <si>
    <t># Passes (1 Minimum)</t>
  </si>
  <si>
    <t>Cycle Time (Seconds)</t>
  </si>
  <si>
    <t>Process Cost/Hole</t>
  </si>
  <si>
    <t>Tooling Cost/Hole</t>
  </si>
  <si>
    <t>Total Cost/Hole</t>
  </si>
  <si>
    <t>Results</t>
  </si>
  <si>
    <t>Number of Holes Processed</t>
  </si>
  <si>
    <t>AccuThread Cost Per Hole</t>
  </si>
  <si>
    <t>Competitive Cost Per Hole</t>
  </si>
  <si>
    <t>AccuThread Total Tool Cost</t>
  </si>
  <si>
    <t>Competitive Total Tool Cost</t>
  </si>
  <si>
    <t>AccuThread Total Hole Cost</t>
  </si>
  <si>
    <t>Competitive Total Hole Cost</t>
  </si>
  <si>
    <t>Savings with AMEC Tool</t>
  </si>
  <si>
    <t>%Savings</t>
  </si>
  <si>
    <t>Date:</t>
  </si>
  <si>
    <t>rev 1 06/06</t>
  </si>
  <si>
    <r>
      <t>Test Number:</t>
    </r>
    <r>
      <rPr>
        <b/>
        <sz val="10"/>
        <rFont val="Arial"/>
        <family val="2"/>
      </rPr>
      <t xml:space="preserve"> </t>
    </r>
  </si>
  <si>
    <t>Customer:</t>
  </si>
  <si>
    <r>
      <t>Customer Contact:</t>
    </r>
    <r>
      <rPr>
        <b/>
        <sz val="10"/>
        <rFont val="Arial"/>
        <family val="2"/>
      </rPr>
      <t xml:space="preserve"> </t>
    </r>
  </si>
  <si>
    <t>Prepared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</si>
</sst>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0.000"/>
    <numFmt numFmtId="166" formatCode="0.0000"/>
    <numFmt numFmtId="167" formatCode="&quot;$&quot;#,##0.000"/>
    <numFmt numFmtId="168" formatCode="mm/dd/yy"/>
  </numFmts>
  <fonts count="8" x14ac:knownFonts="1"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0" xfId="0" applyNumberFormat="1"/>
    <xf numFmtId="0" fontId="0" fillId="0" borderId="0" xfId="0" applyAlignment="1">
      <alignment horizontal="left" indent="1"/>
    </xf>
    <xf numFmtId="1" fontId="0" fillId="0" borderId="0" xfId="0" applyNumberFormat="1" applyProtection="1">
      <protection locked="0"/>
    </xf>
    <xf numFmtId="165" fontId="0" fillId="0" borderId="1" xfId="0" applyNumberFormat="1" applyBorder="1" applyProtection="1">
      <protection locked="0"/>
    </xf>
    <xf numFmtId="0" fontId="0" fillId="0" borderId="0" xfId="0" applyProtection="1">
      <protection hidden="1"/>
    </xf>
    <xf numFmtId="3" fontId="0" fillId="0" borderId="1" xfId="0" applyNumberFormat="1" applyBorder="1" applyProtection="1">
      <protection locked="0"/>
    </xf>
    <xf numFmtId="0" fontId="0" fillId="2" borderId="1" xfId="0" applyFill="1" applyBorder="1"/>
    <xf numFmtId="3" fontId="0" fillId="2" borderId="1" xfId="0" applyNumberFormat="1" applyFill="1" applyBorder="1"/>
    <xf numFmtId="166" fontId="0" fillId="0" borderId="1" xfId="0" applyNumberFormat="1" applyBorder="1" applyProtection="1"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0" fillId="0" borderId="1" xfId="0" applyBorder="1" applyAlignment="1" applyProtection="1">
      <alignment horizontal="right"/>
      <protection locked="0"/>
    </xf>
    <xf numFmtId="0" fontId="2" fillId="2" borderId="0" xfId="0" applyFont="1" applyFill="1" applyAlignment="1">
      <alignment horizontal="left" indent="1"/>
    </xf>
    <xf numFmtId="3" fontId="0" fillId="2" borderId="1" xfId="0" applyNumberFormat="1" applyFill="1" applyBorder="1" applyAlignment="1">
      <alignment horizontal="right"/>
    </xf>
    <xf numFmtId="2" fontId="0" fillId="2" borderId="1" xfId="0" applyNumberFormat="1" applyFill="1" applyBorder="1"/>
    <xf numFmtId="1" fontId="0" fillId="0" borderId="1" xfId="0" applyNumberFormat="1" applyBorder="1" applyProtection="1">
      <protection locked="0"/>
    </xf>
    <xf numFmtId="167" fontId="0" fillId="2" borderId="1" xfId="0" applyNumberFormat="1" applyFill="1" applyBorder="1"/>
    <xf numFmtId="167" fontId="0" fillId="0" borderId="0" xfId="0" applyNumberFormat="1"/>
    <xf numFmtId="0" fontId="3" fillId="3" borderId="0" xfId="0" applyFont="1" applyFill="1" applyAlignment="1">
      <alignment horizontal="left" indent="1"/>
    </xf>
    <xf numFmtId="0" fontId="0" fillId="3" borderId="0" xfId="0" applyFill="1"/>
    <xf numFmtId="0" fontId="0" fillId="3" borderId="0" xfId="0" applyFill="1" applyAlignment="1">
      <alignment horizontal="left" indent="1"/>
    </xf>
    <xf numFmtId="164" fontId="0" fillId="2" borderId="1" xfId="0" applyNumberFormat="1" applyFill="1" applyBorder="1"/>
    <xf numFmtId="10" fontId="0" fillId="2" borderId="1" xfId="0" applyNumberFormat="1" applyFill="1" applyBorder="1"/>
    <xf numFmtId="0" fontId="4" fillId="0" borderId="0" xfId="0" applyFont="1" applyAlignment="1">
      <alignment horizontal="left" indent="5"/>
    </xf>
    <xf numFmtId="2" fontId="5" fillId="0" borderId="0" xfId="0" applyNumberFormat="1" applyFont="1" applyAlignment="1">
      <alignment horizontal="center" vertical="center"/>
    </xf>
    <xf numFmtId="168" fontId="0" fillId="0" borderId="1" xfId="0" applyNumberForma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203200</xdr:rowOff>
    </xdr:from>
    <xdr:to>
      <xdr:col>6</xdr:col>
      <xdr:colOff>50800</xdr:colOff>
      <xdr:row>0</xdr:row>
      <xdr:rowOff>1028700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CBE8C450-885F-ED4A-B443-D0BEC975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2" t="35387" r="5205"/>
        <a:stretch>
          <a:fillRect/>
        </a:stretch>
      </xdr:blipFill>
      <xdr:spPr bwMode="auto">
        <a:xfrm>
          <a:off x="0" y="203200"/>
          <a:ext cx="7683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893B-6684-ED41-B3A7-A9C2F11AA077}">
  <sheetPr codeName="Sheet7">
    <pageSetUpPr fitToPage="1"/>
  </sheetPr>
  <dimension ref="A1:F51"/>
  <sheetViews>
    <sheetView showGridLines="0" tabSelected="1" zoomScale="137" zoomScaleNormal="137" workbookViewId="0">
      <selection activeCell="H1" sqref="H1"/>
    </sheetView>
  </sheetViews>
  <sheetFormatPr baseColWidth="10" defaultRowHeight="13" x14ac:dyDescent="0.15"/>
  <cols>
    <col min="1" max="1" width="34.1640625" customWidth="1"/>
    <col min="2" max="2" width="15.83203125" customWidth="1"/>
    <col min="3" max="3" width="1" customWidth="1"/>
    <col min="4" max="4" width="33" customWidth="1"/>
    <col min="5" max="5" width="15.83203125" customWidth="1"/>
    <col min="6" max="6" width="0.33203125" customWidth="1"/>
    <col min="7" max="256" width="8.83203125" customWidth="1"/>
    <col min="257" max="257" width="34.1640625" customWidth="1"/>
    <col min="258" max="258" width="15.83203125" customWidth="1"/>
    <col min="259" max="259" width="1" customWidth="1"/>
    <col min="260" max="260" width="33" customWidth="1"/>
    <col min="261" max="261" width="15.83203125" customWidth="1"/>
    <col min="262" max="262" width="0.33203125" customWidth="1"/>
    <col min="263" max="512" width="8.83203125" customWidth="1"/>
    <col min="513" max="513" width="34.1640625" customWidth="1"/>
    <col min="514" max="514" width="15.83203125" customWidth="1"/>
    <col min="515" max="515" width="1" customWidth="1"/>
    <col min="516" max="516" width="33" customWidth="1"/>
    <col min="517" max="517" width="15.83203125" customWidth="1"/>
    <col min="518" max="518" width="0.33203125" customWidth="1"/>
    <col min="519" max="768" width="8.83203125" customWidth="1"/>
    <col min="769" max="769" width="34.1640625" customWidth="1"/>
    <col min="770" max="770" width="15.83203125" customWidth="1"/>
    <col min="771" max="771" width="1" customWidth="1"/>
    <col min="772" max="772" width="33" customWidth="1"/>
    <col min="773" max="773" width="15.83203125" customWidth="1"/>
    <col min="774" max="774" width="0.33203125" customWidth="1"/>
    <col min="775" max="1024" width="8.83203125" customWidth="1"/>
    <col min="1025" max="1025" width="34.1640625" customWidth="1"/>
    <col min="1026" max="1026" width="15.83203125" customWidth="1"/>
    <col min="1027" max="1027" width="1" customWidth="1"/>
    <col min="1028" max="1028" width="33" customWidth="1"/>
    <col min="1029" max="1029" width="15.83203125" customWidth="1"/>
    <col min="1030" max="1030" width="0.33203125" customWidth="1"/>
    <col min="1031" max="1280" width="8.83203125" customWidth="1"/>
    <col min="1281" max="1281" width="34.1640625" customWidth="1"/>
    <col min="1282" max="1282" width="15.83203125" customWidth="1"/>
    <col min="1283" max="1283" width="1" customWidth="1"/>
    <col min="1284" max="1284" width="33" customWidth="1"/>
    <col min="1285" max="1285" width="15.83203125" customWidth="1"/>
    <col min="1286" max="1286" width="0.33203125" customWidth="1"/>
    <col min="1287" max="1536" width="8.83203125" customWidth="1"/>
    <col min="1537" max="1537" width="34.1640625" customWidth="1"/>
    <col min="1538" max="1538" width="15.83203125" customWidth="1"/>
    <col min="1539" max="1539" width="1" customWidth="1"/>
    <col min="1540" max="1540" width="33" customWidth="1"/>
    <col min="1541" max="1541" width="15.83203125" customWidth="1"/>
    <col min="1542" max="1542" width="0.33203125" customWidth="1"/>
    <col min="1543" max="1792" width="8.83203125" customWidth="1"/>
    <col min="1793" max="1793" width="34.1640625" customWidth="1"/>
    <col min="1794" max="1794" width="15.83203125" customWidth="1"/>
    <col min="1795" max="1795" width="1" customWidth="1"/>
    <col min="1796" max="1796" width="33" customWidth="1"/>
    <col min="1797" max="1797" width="15.83203125" customWidth="1"/>
    <col min="1798" max="1798" width="0.33203125" customWidth="1"/>
    <col min="1799" max="2048" width="8.83203125" customWidth="1"/>
    <col min="2049" max="2049" width="34.1640625" customWidth="1"/>
    <col min="2050" max="2050" width="15.83203125" customWidth="1"/>
    <col min="2051" max="2051" width="1" customWidth="1"/>
    <col min="2052" max="2052" width="33" customWidth="1"/>
    <col min="2053" max="2053" width="15.83203125" customWidth="1"/>
    <col min="2054" max="2054" width="0.33203125" customWidth="1"/>
    <col min="2055" max="2304" width="8.83203125" customWidth="1"/>
    <col min="2305" max="2305" width="34.1640625" customWidth="1"/>
    <col min="2306" max="2306" width="15.83203125" customWidth="1"/>
    <col min="2307" max="2307" width="1" customWidth="1"/>
    <col min="2308" max="2308" width="33" customWidth="1"/>
    <col min="2309" max="2309" width="15.83203125" customWidth="1"/>
    <col min="2310" max="2310" width="0.33203125" customWidth="1"/>
    <col min="2311" max="2560" width="8.83203125" customWidth="1"/>
    <col min="2561" max="2561" width="34.1640625" customWidth="1"/>
    <col min="2562" max="2562" width="15.83203125" customWidth="1"/>
    <col min="2563" max="2563" width="1" customWidth="1"/>
    <col min="2564" max="2564" width="33" customWidth="1"/>
    <col min="2565" max="2565" width="15.83203125" customWidth="1"/>
    <col min="2566" max="2566" width="0.33203125" customWidth="1"/>
    <col min="2567" max="2816" width="8.83203125" customWidth="1"/>
    <col min="2817" max="2817" width="34.1640625" customWidth="1"/>
    <col min="2818" max="2818" width="15.83203125" customWidth="1"/>
    <col min="2819" max="2819" width="1" customWidth="1"/>
    <col min="2820" max="2820" width="33" customWidth="1"/>
    <col min="2821" max="2821" width="15.83203125" customWidth="1"/>
    <col min="2822" max="2822" width="0.33203125" customWidth="1"/>
    <col min="2823" max="3072" width="8.83203125" customWidth="1"/>
    <col min="3073" max="3073" width="34.1640625" customWidth="1"/>
    <col min="3074" max="3074" width="15.83203125" customWidth="1"/>
    <col min="3075" max="3075" width="1" customWidth="1"/>
    <col min="3076" max="3076" width="33" customWidth="1"/>
    <col min="3077" max="3077" width="15.83203125" customWidth="1"/>
    <col min="3078" max="3078" width="0.33203125" customWidth="1"/>
    <col min="3079" max="3328" width="8.83203125" customWidth="1"/>
    <col min="3329" max="3329" width="34.1640625" customWidth="1"/>
    <col min="3330" max="3330" width="15.83203125" customWidth="1"/>
    <col min="3331" max="3331" width="1" customWidth="1"/>
    <col min="3332" max="3332" width="33" customWidth="1"/>
    <col min="3333" max="3333" width="15.83203125" customWidth="1"/>
    <col min="3334" max="3334" width="0.33203125" customWidth="1"/>
    <col min="3335" max="3584" width="8.83203125" customWidth="1"/>
    <col min="3585" max="3585" width="34.1640625" customWidth="1"/>
    <col min="3586" max="3586" width="15.83203125" customWidth="1"/>
    <col min="3587" max="3587" width="1" customWidth="1"/>
    <col min="3588" max="3588" width="33" customWidth="1"/>
    <col min="3589" max="3589" width="15.83203125" customWidth="1"/>
    <col min="3590" max="3590" width="0.33203125" customWidth="1"/>
    <col min="3591" max="3840" width="8.83203125" customWidth="1"/>
    <col min="3841" max="3841" width="34.1640625" customWidth="1"/>
    <col min="3842" max="3842" width="15.83203125" customWidth="1"/>
    <col min="3843" max="3843" width="1" customWidth="1"/>
    <col min="3844" max="3844" width="33" customWidth="1"/>
    <col min="3845" max="3845" width="15.83203125" customWidth="1"/>
    <col min="3846" max="3846" width="0.33203125" customWidth="1"/>
    <col min="3847" max="4096" width="8.83203125" customWidth="1"/>
    <col min="4097" max="4097" width="34.1640625" customWidth="1"/>
    <col min="4098" max="4098" width="15.83203125" customWidth="1"/>
    <col min="4099" max="4099" width="1" customWidth="1"/>
    <col min="4100" max="4100" width="33" customWidth="1"/>
    <col min="4101" max="4101" width="15.83203125" customWidth="1"/>
    <col min="4102" max="4102" width="0.33203125" customWidth="1"/>
    <col min="4103" max="4352" width="8.83203125" customWidth="1"/>
    <col min="4353" max="4353" width="34.1640625" customWidth="1"/>
    <col min="4354" max="4354" width="15.83203125" customWidth="1"/>
    <col min="4355" max="4355" width="1" customWidth="1"/>
    <col min="4356" max="4356" width="33" customWidth="1"/>
    <col min="4357" max="4357" width="15.83203125" customWidth="1"/>
    <col min="4358" max="4358" width="0.33203125" customWidth="1"/>
    <col min="4359" max="4608" width="8.83203125" customWidth="1"/>
    <col min="4609" max="4609" width="34.1640625" customWidth="1"/>
    <col min="4610" max="4610" width="15.83203125" customWidth="1"/>
    <col min="4611" max="4611" width="1" customWidth="1"/>
    <col min="4612" max="4612" width="33" customWidth="1"/>
    <col min="4613" max="4613" width="15.83203125" customWidth="1"/>
    <col min="4614" max="4614" width="0.33203125" customWidth="1"/>
    <col min="4615" max="4864" width="8.83203125" customWidth="1"/>
    <col min="4865" max="4865" width="34.1640625" customWidth="1"/>
    <col min="4866" max="4866" width="15.83203125" customWidth="1"/>
    <col min="4867" max="4867" width="1" customWidth="1"/>
    <col min="4868" max="4868" width="33" customWidth="1"/>
    <col min="4869" max="4869" width="15.83203125" customWidth="1"/>
    <col min="4870" max="4870" width="0.33203125" customWidth="1"/>
    <col min="4871" max="5120" width="8.83203125" customWidth="1"/>
    <col min="5121" max="5121" width="34.1640625" customWidth="1"/>
    <col min="5122" max="5122" width="15.83203125" customWidth="1"/>
    <col min="5123" max="5123" width="1" customWidth="1"/>
    <col min="5124" max="5124" width="33" customWidth="1"/>
    <col min="5125" max="5125" width="15.83203125" customWidth="1"/>
    <col min="5126" max="5126" width="0.33203125" customWidth="1"/>
    <col min="5127" max="5376" width="8.83203125" customWidth="1"/>
    <col min="5377" max="5377" width="34.1640625" customWidth="1"/>
    <col min="5378" max="5378" width="15.83203125" customWidth="1"/>
    <col min="5379" max="5379" width="1" customWidth="1"/>
    <col min="5380" max="5380" width="33" customWidth="1"/>
    <col min="5381" max="5381" width="15.83203125" customWidth="1"/>
    <col min="5382" max="5382" width="0.33203125" customWidth="1"/>
    <col min="5383" max="5632" width="8.83203125" customWidth="1"/>
    <col min="5633" max="5633" width="34.1640625" customWidth="1"/>
    <col min="5634" max="5634" width="15.83203125" customWidth="1"/>
    <col min="5635" max="5635" width="1" customWidth="1"/>
    <col min="5636" max="5636" width="33" customWidth="1"/>
    <col min="5637" max="5637" width="15.83203125" customWidth="1"/>
    <col min="5638" max="5638" width="0.33203125" customWidth="1"/>
    <col min="5639" max="5888" width="8.83203125" customWidth="1"/>
    <col min="5889" max="5889" width="34.1640625" customWidth="1"/>
    <col min="5890" max="5890" width="15.83203125" customWidth="1"/>
    <col min="5891" max="5891" width="1" customWidth="1"/>
    <col min="5892" max="5892" width="33" customWidth="1"/>
    <col min="5893" max="5893" width="15.83203125" customWidth="1"/>
    <col min="5894" max="5894" width="0.33203125" customWidth="1"/>
    <col min="5895" max="6144" width="8.83203125" customWidth="1"/>
    <col min="6145" max="6145" width="34.1640625" customWidth="1"/>
    <col min="6146" max="6146" width="15.83203125" customWidth="1"/>
    <col min="6147" max="6147" width="1" customWidth="1"/>
    <col min="6148" max="6148" width="33" customWidth="1"/>
    <col min="6149" max="6149" width="15.83203125" customWidth="1"/>
    <col min="6150" max="6150" width="0.33203125" customWidth="1"/>
    <col min="6151" max="6400" width="8.83203125" customWidth="1"/>
    <col min="6401" max="6401" width="34.1640625" customWidth="1"/>
    <col min="6402" max="6402" width="15.83203125" customWidth="1"/>
    <col min="6403" max="6403" width="1" customWidth="1"/>
    <col min="6404" max="6404" width="33" customWidth="1"/>
    <col min="6405" max="6405" width="15.83203125" customWidth="1"/>
    <col min="6406" max="6406" width="0.33203125" customWidth="1"/>
    <col min="6407" max="6656" width="8.83203125" customWidth="1"/>
    <col min="6657" max="6657" width="34.1640625" customWidth="1"/>
    <col min="6658" max="6658" width="15.83203125" customWidth="1"/>
    <col min="6659" max="6659" width="1" customWidth="1"/>
    <col min="6660" max="6660" width="33" customWidth="1"/>
    <col min="6661" max="6661" width="15.83203125" customWidth="1"/>
    <col min="6662" max="6662" width="0.33203125" customWidth="1"/>
    <col min="6663" max="6912" width="8.83203125" customWidth="1"/>
    <col min="6913" max="6913" width="34.1640625" customWidth="1"/>
    <col min="6914" max="6914" width="15.83203125" customWidth="1"/>
    <col min="6915" max="6915" width="1" customWidth="1"/>
    <col min="6916" max="6916" width="33" customWidth="1"/>
    <col min="6917" max="6917" width="15.83203125" customWidth="1"/>
    <col min="6918" max="6918" width="0.33203125" customWidth="1"/>
    <col min="6919" max="7168" width="8.83203125" customWidth="1"/>
    <col min="7169" max="7169" width="34.1640625" customWidth="1"/>
    <col min="7170" max="7170" width="15.83203125" customWidth="1"/>
    <col min="7171" max="7171" width="1" customWidth="1"/>
    <col min="7172" max="7172" width="33" customWidth="1"/>
    <col min="7173" max="7173" width="15.83203125" customWidth="1"/>
    <col min="7174" max="7174" width="0.33203125" customWidth="1"/>
    <col min="7175" max="7424" width="8.83203125" customWidth="1"/>
    <col min="7425" max="7425" width="34.1640625" customWidth="1"/>
    <col min="7426" max="7426" width="15.83203125" customWidth="1"/>
    <col min="7427" max="7427" width="1" customWidth="1"/>
    <col min="7428" max="7428" width="33" customWidth="1"/>
    <col min="7429" max="7429" width="15.83203125" customWidth="1"/>
    <col min="7430" max="7430" width="0.33203125" customWidth="1"/>
    <col min="7431" max="7680" width="8.83203125" customWidth="1"/>
    <col min="7681" max="7681" width="34.1640625" customWidth="1"/>
    <col min="7682" max="7682" width="15.83203125" customWidth="1"/>
    <col min="7683" max="7683" width="1" customWidth="1"/>
    <col min="7684" max="7684" width="33" customWidth="1"/>
    <col min="7685" max="7685" width="15.83203125" customWidth="1"/>
    <col min="7686" max="7686" width="0.33203125" customWidth="1"/>
    <col min="7687" max="7936" width="8.83203125" customWidth="1"/>
    <col min="7937" max="7937" width="34.1640625" customWidth="1"/>
    <col min="7938" max="7938" width="15.83203125" customWidth="1"/>
    <col min="7939" max="7939" width="1" customWidth="1"/>
    <col min="7940" max="7940" width="33" customWidth="1"/>
    <col min="7941" max="7941" width="15.83203125" customWidth="1"/>
    <col min="7942" max="7942" width="0.33203125" customWidth="1"/>
    <col min="7943" max="8192" width="8.83203125" customWidth="1"/>
    <col min="8193" max="8193" width="34.1640625" customWidth="1"/>
    <col min="8194" max="8194" width="15.83203125" customWidth="1"/>
    <col min="8195" max="8195" width="1" customWidth="1"/>
    <col min="8196" max="8196" width="33" customWidth="1"/>
    <col min="8197" max="8197" width="15.83203125" customWidth="1"/>
    <col min="8198" max="8198" width="0.33203125" customWidth="1"/>
    <col min="8199" max="8448" width="8.83203125" customWidth="1"/>
    <col min="8449" max="8449" width="34.1640625" customWidth="1"/>
    <col min="8450" max="8450" width="15.83203125" customWidth="1"/>
    <col min="8451" max="8451" width="1" customWidth="1"/>
    <col min="8452" max="8452" width="33" customWidth="1"/>
    <col min="8453" max="8453" width="15.83203125" customWidth="1"/>
    <col min="8454" max="8454" width="0.33203125" customWidth="1"/>
    <col min="8455" max="8704" width="8.83203125" customWidth="1"/>
    <col min="8705" max="8705" width="34.1640625" customWidth="1"/>
    <col min="8706" max="8706" width="15.83203125" customWidth="1"/>
    <col min="8707" max="8707" width="1" customWidth="1"/>
    <col min="8708" max="8708" width="33" customWidth="1"/>
    <col min="8709" max="8709" width="15.83203125" customWidth="1"/>
    <col min="8710" max="8710" width="0.33203125" customWidth="1"/>
    <col min="8711" max="8960" width="8.83203125" customWidth="1"/>
    <col min="8961" max="8961" width="34.1640625" customWidth="1"/>
    <col min="8962" max="8962" width="15.83203125" customWidth="1"/>
    <col min="8963" max="8963" width="1" customWidth="1"/>
    <col min="8964" max="8964" width="33" customWidth="1"/>
    <col min="8965" max="8965" width="15.83203125" customWidth="1"/>
    <col min="8966" max="8966" width="0.33203125" customWidth="1"/>
    <col min="8967" max="9216" width="8.83203125" customWidth="1"/>
    <col min="9217" max="9217" width="34.1640625" customWidth="1"/>
    <col min="9218" max="9218" width="15.83203125" customWidth="1"/>
    <col min="9219" max="9219" width="1" customWidth="1"/>
    <col min="9220" max="9220" width="33" customWidth="1"/>
    <col min="9221" max="9221" width="15.83203125" customWidth="1"/>
    <col min="9222" max="9222" width="0.33203125" customWidth="1"/>
    <col min="9223" max="9472" width="8.83203125" customWidth="1"/>
    <col min="9473" max="9473" width="34.1640625" customWidth="1"/>
    <col min="9474" max="9474" width="15.83203125" customWidth="1"/>
    <col min="9475" max="9475" width="1" customWidth="1"/>
    <col min="9476" max="9476" width="33" customWidth="1"/>
    <col min="9477" max="9477" width="15.83203125" customWidth="1"/>
    <col min="9478" max="9478" width="0.33203125" customWidth="1"/>
    <col min="9479" max="9728" width="8.83203125" customWidth="1"/>
    <col min="9729" max="9729" width="34.1640625" customWidth="1"/>
    <col min="9730" max="9730" width="15.83203125" customWidth="1"/>
    <col min="9731" max="9731" width="1" customWidth="1"/>
    <col min="9732" max="9732" width="33" customWidth="1"/>
    <col min="9733" max="9733" width="15.83203125" customWidth="1"/>
    <col min="9734" max="9734" width="0.33203125" customWidth="1"/>
    <col min="9735" max="9984" width="8.83203125" customWidth="1"/>
    <col min="9985" max="9985" width="34.1640625" customWidth="1"/>
    <col min="9986" max="9986" width="15.83203125" customWidth="1"/>
    <col min="9987" max="9987" width="1" customWidth="1"/>
    <col min="9988" max="9988" width="33" customWidth="1"/>
    <col min="9989" max="9989" width="15.83203125" customWidth="1"/>
    <col min="9990" max="9990" width="0.33203125" customWidth="1"/>
    <col min="9991" max="10240" width="8.83203125" customWidth="1"/>
    <col min="10241" max="10241" width="34.1640625" customWidth="1"/>
    <col min="10242" max="10242" width="15.83203125" customWidth="1"/>
    <col min="10243" max="10243" width="1" customWidth="1"/>
    <col min="10244" max="10244" width="33" customWidth="1"/>
    <col min="10245" max="10245" width="15.83203125" customWidth="1"/>
    <col min="10246" max="10246" width="0.33203125" customWidth="1"/>
    <col min="10247" max="10496" width="8.83203125" customWidth="1"/>
    <col min="10497" max="10497" width="34.1640625" customWidth="1"/>
    <col min="10498" max="10498" width="15.83203125" customWidth="1"/>
    <col min="10499" max="10499" width="1" customWidth="1"/>
    <col min="10500" max="10500" width="33" customWidth="1"/>
    <col min="10501" max="10501" width="15.83203125" customWidth="1"/>
    <col min="10502" max="10502" width="0.33203125" customWidth="1"/>
    <col min="10503" max="10752" width="8.83203125" customWidth="1"/>
    <col min="10753" max="10753" width="34.1640625" customWidth="1"/>
    <col min="10754" max="10754" width="15.83203125" customWidth="1"/>
    <col min="10755" max="10755" width="1" customWidth="1"/>
    <col min="10756" max="10756" width="33" customWidth="1"/>
    <col min="10757" max="10757" width="15.83203125" customWidth="1"/>
    <col min="10758" max="10758" width="0.33203125" customWidth="1"/>
    <col min="10759" max="11008" width="8.83203125" customWidth="1"/>
    <col min="11009" max="11009" width="34.1640625" customWidth="1"/>
    <col min="11010" max="11010" width="15.83203125" customWidth="1"/>
    <col min="11011" max="11011" width="1" customWidth="1"/>
    <col min="11012" max="11012" width="33" customWidth="1"/>
    <col min="11013" max="11013" width="15.83203125" customWidth="1"/>
    <col min="11014" max="11014" width="0.33203125" customWidth="1"/>
    <col min="11015" max="11264" width="8.83203125" customWidth="1"/>
    <col min="11265" max="11265" width="34.1640625" customWidth="1"/>
    <col min="11266" max="11266" width="15.83203125" customWidth="1"/>
    <col min="11267" max="11267" width="1" customWidth="1"/>
    <col min="11268" max="11268" width="33" customWidth="1"/>
    <col min="11269" max="11269" width="15.83203125" customWidth="1"/>
    <col min="11270" max="11270" width="0.33203125" customWidth="1"/>
    <col min="11271" max="11520" width="8.83203125" customWidth="1"/>
    <col min="11521" max="11521" width="34.1640625" customWidth="1"/>
    <col min="11522" max="11522" width="15.83203125" customWidth="1"/>
    <col min="11523" max="11523" width="1" customWidth="1"/>
    <col min="11524" max="11524" width="33" customWidth="1"/>
    <col min="11525" max="11525" width="15.83203125" customWidth="1"/>
    <col min="11526" max="11526" width="0.33203125" customWidth="1"/>
    <col min="11527" max="11776" width="8.83203125" customWidth="1"/>
    <col min="11777" max="11777" width="34.1640625" customWidth="1"/>
    <col min="11778" max="11778" width="15.83203125" customWidth="1"/>
    <col min="11779" max="11779" width="1" customWidth="1"/>
    <col min="11780" max="11780" width="33" customWidth="1"/>
    <col min="11781" max="11781" width="15.83203125" customWidth="1"/>
    <col min="11782" max="11782" width="0.33203125" customWidth="1"/>
    <col min="11783" max="12032" width="8.83203125" customWidth="1"/>
    <col min="12033" max="12033" width="34.1640625" customWidth="1"/>
    <col min="12034" max="12034" width="15.83203125" customWidth="1"/>
    <col min="12035" max="12035" width="1" customWidth="1"/>
    <col min="12036" max="12036" width="33" customWidth="1"/>
    <col min="12037" max="12037" width="15.83203125" customWidth="1"/>
    <col min="12038" max="12038" width="0.33203125" customWidth="1"/>
    <col min="12039" max="12288" width="8.83203125" customWidth="1"/>
    <col min="12289" max="12289" width="34.1640625" customWidth="1"/>
    <col min="12290" max="12290" width="15.83203125" customWidth="1"/>
    <col min="12291" max="12291" width="1" customWidth="1"/>
    <col min="12292" max="12292" width="33" customWidth="1"/>
    <col min="12293" max="12293" width="15.83203125" customWidth="1"/>
    <col min="12294" max="12294" width="0.33203125" customWidth="1"/>
    <col min="12295" max="12544" width="8.83203125" customWidth="1"/>
    <col min="12545" max="12545" width="34.1640625" customWidth="1"/>
    <col min="12546" max="12546" width="15.83203125" customWidth="1"/>
    <col min="12547" max="12547" width="1" customWidth="1"/>
    <col min="12548" max="12548" width="33" customWidth="1"/>
    <col min="12549" max="12549" width="15.83203125" customWidth="1"/>
    <col min="12550" max="12550" width="0.33203125" customWidth="1"/>
    <col min="12551" max="12800" width="8.83203125" customWidth="1"/>
    <col min="12801" max="12801" width="34.1640625" customWidth="1"/>
    <col min="12802" max="12802" width="15.83203125" customWidth="1"/>
    <col min="12803" max="12803" width="1" customWidth="1"/>
    <col min="12804" max="12804" width="33" customWidth="1"/>
    <col min="12805" max="12805" width="15.83203125" customWidth="1"/>
    <col min="12806" max="12806" width="0.33203125" customWidth="1"/>
    <col min="12807" max="13056" width="8.83203125" customWidth="1"/>
    <col min="13057" max="13057" width="34.1640625" customWidth="1"/>
    <col min="13058" max="13058" width="15.83203125" customWidth="1"/>
    <col min="13059" max="13059" width="1" customWidth="1"/>
    <col min="13060" max="13060" width="33" customWidth="1"/>
    <col min="13061" max="13061" width="15.83203125" customWidth="1"/>
    <col min="13062" max="13062" width="0.33203125" customWidth="1"/>
    <col min="13063" max="13312" width="8.83203125" customWidth="1"/>
    <col min="13313" max="13313" width="34.1640625" customWidth="1"/>
    <col min="13314" max="13314" width="15.83203125" customWidth="1"/>
    <col min="13315" max="13315" width="1" customWidth="1"/>
    <col min="13316" max="13316" width="33" customWidth="1"/>
    <col min="13317" max="13317" width="15.83203125" customWidth="1"/>
    <col min="13318" max="13318" width="0.33203125" customWidth="1"/>
    <col min="13319" max="13568" width="8.83203125" customWidth="1"/>
    <col min="13569" max="13569" width="34.1640625" customWidth="1"/>
    <col min="13570" max="13570" width="15.83203125" customWidth="1"/>
    <col min="13571" max="13571" width="1" customWidth="1"/>
    <col min="13572" max="13572" width="33" customWidth="1"/>
    <col min="13573" max="13573" width="15.83203125" customWidth="1"/>
    <col min="13574" max="13574" width="0.33203125" customWidth="1"/>
    <col min="13575" max="13824" width="8.83203125" customWidth="1"/>
    <col min="13825" max="13825" width="34.1640625" customWidth="1"/>
    <col min="13826" max="13826" width="15.83203125" customWidth="1"/>
    <col min="13827" max="13827" width="1" customWidth="1"/>
    <col min="13828" max="13828" width="33" customWidth="1"/>
    <col min="13829" max="13829" width="15.83203125" customWidth="1"/>
    <col min="13830" max="13830" width="0.33203125" customWidth="1"/>
    <col min="13831" max="14080" width="8.83203125" customWidth="1"/>
    <col min="14081" max="14081" width="34.1640625" customWidth="1"/>
    <col min="14082" max="14082" width="15.83203125" customWidth="1"/>
    <col min="14083" max="14083" width="1" customWidth="1"/>
    <col min="14084" max="14084" width="33" customWidth="1"/>
    <col min="14085" max="14085" width="15.83203125" customWidth="1"/>
    <col min="14086" max="14086" width="0.33203125" customWidth="1"/>
    <col min="14087" max="14336" width="8.83203125" customWidth="1"/>
    <col min="14337" max="14337" width="34.1640625" customWidth="1"/>
    <col min="14338" max="14338" width="15.83203125" customWidth="1"/>
    <col min="14339" max="14339" width="1" customWidth="1"/>
    <col min="14340" max="14340" width="33" customWidth="1"/>
    <col min="14341" max="14341" width="15.83203125" customWidth="1"/>
    <col min="14342" max="14342" width="0.33203125" customWidth="1"/>
    <col min="14343" max="14592" width="8.83203125" customWidth="1"/>
    <col min="14593" max="14593" width="34.1640625" customWidth="1"/>
    <col min="14594" max="14594" width="15.83203125" customWidth="1"/>
    <col min="14595" max="14595" width="1" customWidth="1"/>
    <col min="14596" max="14596" width="33" customWidth="1"/>
    <col min="14597" max="14597" width="15.83203125" customWidth="1"/>
    <col min="14598" max="14598" width="0.33203125" customWidth="1"/>
    <col min="14599" max="14848" width="8.83203125" customWidth="1"/>
    <col min="14849" max="14849" width="34.1640625" customWidth="1"/>
    <col min="14850" max="14850" width="15.83203125" customWidth="1"/>
    <col min="14851" max="14851" width="1" customWidth="1"/>
    <col min="14852" max="14852" width="33" customWidth="1"/>
    <col min="14853" max="14853" width="15.83203125" customWidth="1"/>
    <col min="14854" max="14854" width="0.33203125" customWidth="1"/>
    <col min="14855" max="15104" width="8.83203125" customWidth="1"/>
    <col min="15105" max="15105" width="34.1640625" customWidth="1"/>
    <col min="15106" max="15106" width="15.83203125" customWidth="1"/>
    <col min="15107" max="15107" width="1" customWidth="1"/>
    <col min="15108" max="15108" width="33" customWidth="1"/>
    <col min="15109" max="15109" width="15.83203125" customWidth="1"/>
    <col min="15110" max="15110" width="0.33203125" customWidth="1"/>
    <col min="15111" max="15360" width="8.83203125" customWidth="1"/>
    <col min="15361" max="15361" width="34.1640625" customWidth="1"/>
    <col min="15362" max="15362" width="15.83203125" customWidth="1"/>
    <col min="15363" max="15363" width="1" customWidth="1"/>
    <col min="15364" max="15364" width="33" customWidth="1"/>
    <col min="15365" max="15365" width="15.83203125" customWidth="1"/>
    <col min="15366" max="15366" width="0.33203125" customWidth="1"/>
    <col min="15367" max="15616" width="8.83203125" customWidth="1"/>
    <col min="15617" max="15617" width="34.1640625" customWidth="1"/>
    <col min="15618" max="15618" width="15.83203125" customWidth="1"/>
    <col min="15619" max="15619" width="1" customWidth="1"/>
    <col min="15620" max="15620" width="33" customWidth="1"/>
    <col min="15621" max="15621" width="15.83203125" customWidth="1"/>
    <col min="15622" max="15622" width="0.33203125" customWidth="1"/>
    <col min="15623" max="15872" width="8.83203125" customWidth="1"/>
    <col min="15873" max="15873" width="34.1640625" customWidth="1"/>
    <col min="15874" max="15874" width="15.83203125" customWidth="1"/>
    <col min="15875" max="15875" width="1" customWidth="1"/>
    <col min="15876" max="15876" width="33" customWidth="1"/>
    <col min="15877" max="15877" width="15.83203125" customWidth="1"/>
    <col min="15878" max="15878" width="0.33203125" customWidth="1"/>
    <col min="15879" max="16128" width="8.83203125" customWidth="1"/>
    <col min="16129" max="16129" width="34.1640625" customWidth="1"/>
    <col min="16130" max="16130" width="15.83203125" customWidth="1"/>
    <col min="16131" max="16131" width="1" customWidth="1"/>
    <col min="16132" max="16132" width="33" customWidth="1"/>
    <col min="16133" max="16133" width="15.83203125" customWidth="1"/>
    <col min="16134" max="16134" width="0.33203125" customWidth="1"/>
    <col min="16135" max="16384" width="8.83203125" customWidth="1"/>
  </cols>
  <sheetData>
    <row r="1" spans="1:6" ht="85" customHeight="1" x14ac:dyDescent="0.15"/>
    <row r="3" spans="1:6" ht="16" x14ac:dyDescent="0.2">
      <c r="A3" s="1" t="s">
        <v>0</v>
      </c>
      <c r="B3" s="1"/>
      <c r="C3" s="1"/>
      <c r="D3" s="1"/>
      <c r="E3" s="1"/>
      <c r="F3" s="1"/>
    </row>
    <row r="6" spans="1:6" x14ac:dyDescent="0.15">
      <c r="A6" s="2" t="s">
        <v>1</v>
      </c>
      <c r="B6" s="3">
        <v>0</v>
      </c>
      <c r="D6" s="2" t="s">
        <v>2</v>
      </c>
      <c r="E6" s="4"/>
    </row>
    <row r="7" spans="1:6" x14ac:dyDescent="0.15">
      <c r="A7" s="2"/>
      <c r="B7" s="5"/>
      <c r="D7" s="6"/>
    </row>
    <row r="8" spans="1:6" x14ac:dyDescent="0.15">
      <c r="A8" s="2" t="s">
        <v>3</v>
      </c>
      <c r="B8" s="4"/>
      <c r="D8" s="2" t="s">
        <v>4</v>
      </c>
      <c r="E8" s="4"/>
    </row>
    <row r="9" spans="1:6" x14ac:dyDescent="0.15">
      <c r="A9" s="2"/>
      <c r="B9" s="7"/>
      <c r="D9" s="2" t="s">
        <v>5</v>
      </c>
      <c r="E9" s="8">
        <v>0</v>
      </c>
    </row>
    <row r="10" spans="1:6" x14ac:dyDescent="0.15">
      <c r="A10" s="2" t="s">
        <v>6</v>
      </c>
      <c r="B10" s="3">
        <v>0</v>
      </c>
      <c r="D10" s="2" t="s">
        <v>7</v>
      </c>
      <c r="E10" s="3">
        <v>0</v>
      </c>
    </row>
    <row r="11" spans="1:6" x14ac:dyDescent="0.15">
      <c r="A11" s="2" t="s">
        <v>8</v>
      </c>
      <c r="B11" s="4">
        <v>0</v>
      </c>
      <c r="D11" s="2" t="s">
        <v>9</v>
      </c>
      <c r="E11" s="4">
        <v>0</v>
      </c>
    </row>
    <row r="12" spans="1:6" x14ac:dyDescent="0.15">
      <c r="A12" s="2" t="s">
        <v>10</v>
      </c>
      <c r="B12" s="3">
        <v>0</v>
      </c>
      <c r="C12" s="9">
        <f>IF(B13=0,0,(B12/B13))</f>
        <v>0</v>
      </c>
      <c r="D12" s="2" t="s">
        <v>11</v>
      </c>
      <c r="E12" s="4">
        <v>0</v>
      </c>
      <c r="F12" s="9">
        <f>IF(E14=0,0,(E13/E14))</f>
        <v>0</v>
      </c>
    </row>
    <row r="13" spans="1:6" x14ac:dyDescent="0.15">
      <c r="A13" s="2" t="s">
        <v>12</v>
      </c>
      <c r="B13" s="10">
        <v>0</v>
      </c>
      <c r="C13">
        <f>C15</f>
        <v>0</v>
      </c>
      <c r="D13" s="2" t="s">
        <v>10</v>
      </c>
      <c r="E13" s="3">
        <v>0</v>
      </c>
      <c r="F13" s="9">
        <f>(E14*E15)</f>
        <v>0</v>
      </c>
    </row>
    <row r="14" spans="1:6" x14ac:dyDescent="0.15">
      <c r="A14" s="2" t="s">
        <v>13</v>
      </c>
      <c r="B14" s="10">
        <v>0.18</v>
      </c>
      <c r="C14" s="9">
        <f>(B13*B14)</f>
        <v>0</v>
      </c>
      <c r="D14" s="2" t="s">
        <v>12</v>
      </c>
      <c r="E14" s="10">
        <v>0</v>
      </c>
      <c r="F14" s="9">
        <f>(E11*E12)</f>
        <v>0</v>
      </c>
    </row>
    <row r="15" spans="1:6" x14ac:dyDescent="0.15">
      <c r="A15" s="2" t="s">
        <v>5</v>
      </c>
      <c r="B15" s="8">
        <v>0</v>
      </c>
      <c r="C15" s="9">
        <f>C14+B11</f>
        <v>0</v>
      </c>
      <c r="D15" s="2" t="s">
        <v>13</v>
      </c>
      <c r="E15" s="10">
        <v>0.18</v>
      </c>
      <c r="F15" s="9">
        <f>F13+F14</f>
        <v>0</v>
      </c>
    </row>
    <row r="16" spans="1:6" x14ac:dyDescent="0.15">
      <c r="A16" s="2" t="s">
        <v>14</v>
      </c>
      <c r="B16" s="11">
        <f>3.14*B23</f>
        <v>0</v>
      </c>
      <c r="D16" s="2" t="s">
        <v>15</v>
      </c>
      <c r="E16" s="11">
        <f>3.14*E23</f>
        <v>0</v>
      </c>
    </row>
    <row r="17" spans="1:6" x14ac:dyDescent="0.15">
      <c r="A17" s="2" t="s">
        <v>16</v>
      </c>
      <c r="B17" s="12">
        <f>(C15*B16)</f>
        <v>0</v>
      </c>
      <c r="C17" s="9"/>
      <c r="D17" s="2" t="s">
        <v>16</v>
      </c>
      <c r="E17" s="12">
        <f>(F15*E16)</f>
        <v>0</v>
      </c>
      <c r="F17" s="9"/>
    </row>
    <row r="18" spans="1:6" x14ac:dyDescent="0.15">
      <c r="A18" s="2" t="s">
        <v>17</v>
      </c>
      <c r="B18" s="12">
        <f>IF(B30=0,0,(B30*C15)/60)</f>
        <v>0</v>
      </c>
      <c r="C18" s="9"/>
      <c r="D18" s="2" t="s">
        <v>17</v>
      </c>
      <c r="E18" s="12">
        <f>(F15*E30)/60</f>
        <v>0</v>
      </c>
      <c r="F18" s="9"/>
    </row>
    <row r="19" spans="1:6" x14ac:dyDescent="0.15">
      <c r="A19" s="2" t="s">
        <v>18</v>
      </c>
      <c r="B19" s="4">
        <v>0</v>
      </c>
      <c r="D19" s="2" t="s">
        <v>18</v>
      </c>
      <c r="E19" s="4">
        <v>0</v>
      </c>
    </row>
    <row r="20" spans="1:6" x14ac:dyDescent="0.15">
      <c r="A20" s="2" t="s">
        <v>19</v>
      </c>
      <c r="B20" s="4"/>
      <c r="D20" s="2" t="s">
        <v>20</v>
      </c>
      <c r="E20" s="4"/>
    </row>
    <row r="21" spans="1:6" x14ac:dyDescent="0.15">
      <c r="A21" s="2" t="s">
        <v>21</v>
      </c>
      <c r="B21" s="3">
        <v>0</v>
      </c>
      <c r="D21" s="2" t="s">
        <v>22</v>
      </c>
      <c r="E21" s="3">
        <v>0</v>
      </c>
    </row>
    <row r="22" spans="1:6" x14ac:dyDescent="0.15">
      <c r="A22" s="2" t="s">
        <v>23</v>
      </c>
      <c r="B22" s="4">
        <v>0</v>
      </c>
      <c r="D22" s="2" t="s">
        <v>24</v>
      </c>
      <c r="E22" s="4">
        <v>0</v>
      </c>
    </row>
    <row r="23" spans="1:6" x14ac:dyDescent="0.15">
      <c r="A23" s="2" t="s">
        <v>25</v>
      </c>
      <c r="B23" s="13">
        <v>0</v>
      </c>
      <c r="D23" s="2" t="s">
        <v>25</v>
      </c>
      <c r="E23" s="13">
        <v>0</v>
      </c>
    </row>
    <row r="24" spans="1:6" x14ac:dyDescent="0.15">
      <c r="A24" s="14" t="s">
        <v>26</v>
      </c>
      <c r="B24" s="15">
        <v>0</v>
      </c>
      <c r="D24" s="14" t="s">
        <v>26</v>
      </c>
      <c r="E24" s="15">
        <v>0</v>
      </c>
    </row>
    <row r="25" spans="1:6" x14ac:dyDescent="0.15">
      <c r="A25" s="16" t="s">
        <v>27</v>
      </c>
      <c r="B25" s="17">
        <f>IF(B24=0,0,IF(A24="SFM",(B24*12)/(PI()*B15),(B24*PI()*B15)/12))</f>
        <v>0</v>
      </c>
      <c r="D25" s="16" t="str">
        <f>IF(D24="SFM","RPM","SFM")</f>
        <v>SFM</v>
      </c>
      <c r="E25" s="17">
        <f>IF(E24=0,0,IF(D24="SFM",(E24*12)/(PI()*E9),(E24*PI()*E9)/12))</f>
        <v>0</v>
      </c>
    </row>
    <row r="26" spans="1:6" x14ac:dyDescent="0.15">
      <c r="A26" s="2" t="s">
        <v>28</v>
      </c>
      <c r="B26" s="4">
        <v>0</v>
      </c>
      <c r="D26" s="2" t="s">
        <v>28</v>
      </c>
      <c r="E26" s="4">
        <v>0</v>
      </c>
    </row>
    <row r="27" spans="1:6" x14ac:dyDescent="0.15">
      <c r="A27" s="16" t="s">
        <v>29</v>
      </c>
      <c r="B27" s="18">
        <f>IF(B23=0,0,(IF(A24="RPM", (B24*B26)*((B23-B15)/B23),(B25*B26))))</f>
        <v>0</v>
      </c>
      <c r="D27" s="16" t="s">
        <v>29</v>
      </c>
      <c r="E27" s="18">
        <f>IF(E23=0,0,(IF(D24="RPM", (E24*E26)*((E23-E9)/E23),(E25*E26))))</f>
        <v>0</v>
      </c>
    </row>
    <row r="28" spans="1:6" x14ac:dyDescent="0.15">
      <c r="A28" s="2" t="s">
        <v>30</v>
      </c>
      <c r="B28" s="19">
        <v>0</v>
      </c>
      <c r="D28" s="2" t="s">
        <v>30</v>
      </c>
      <c r="E28" s="19">
        <v>0</v>
      </c>
    </row>
    <row r="29" spans="1:6" x14ac:dyDescent="0.15">
      <c r="A29" s="2" t="s">
        <v>31</v>
      </c>
      <c r="B29" s="4">
        <v>0</v>
      </c>
      <c r="D29" s="2" t="s">
        <v>31</v>
      </c>
      <c r="E29" s="4">
        <v>0</v>
      </c>
    </row>
    <row r="30" spans="1:6" x14ac:dyDescent="0.15">
      <c r="A30" s="2" t="s">
        <v>32</v>
      </c>
      <c r="B30" s="18">
        <f>IF(B27=0,0,(((B16*B29)/B27)*60)+B28)</f>
        <v>0</v>
      </c>
      <c r="D30" s="2" t="s">
        <v>32</v>
      </c>
      <c r="E30" s="18">
        <f>IF(E27=0,0,(((E16*E29)/E27)*60)+E28)</f>
        <v>0</v>
      </c>
    </row>
    <row r="31" spans="1:6" x14ac:dyDescent="0.15">
      <c r="A31" s="2" t="s">
        <v>33</v>
      </c>
      <c r="B31" s="20">
        <f>IF(B30=0,0,IF(B6=0,0,((B30/60)*(B6/60)+((B19*(1+B15)*(B6/60)/C15)))))</f>
        <v>0</v>
      </c>
      <c r="D31" s="2" t="s">
        <v>33</v>
      </c>
      <c r="E31" s="20">
        <f>IF(E30=0,0,IF(B6=0,0,((E30/60)*(B6/60)+((E19*(1+E9)*(B6/60)/F15)))))</f>
        <v>0</v>
      </c>
    </row>
    <row r="32" spans="1:6" x14ac:dyDescent="0.15">
      <c r="A32" s="2" t="s">
        <v>34</v>
      </c>
      <c r="B32" s="20">
        <f>IF(B30=0,0,((B10)+(B12*B14)+IF(B21=0,0,(B21/B22)))/C15)</f>
        <v>0</v>
      </c>
      <c r="D32" s="2" t="s">
        <v>34</v>
      </c>
      <c r="E32" s="20">
        <f>IF(E30=0,0,((((E10)+(E13*E15)+IF(E21=0,0,(E21/E22)))/F15)))</f>
        <v>0</v>
      </c>
    </row>
    <row r="33" spans="1:6" x14ac:dyDescent="0.15">
      <c r="A33" s="2" t="s">
        <v>35</v>
      </c>
      <c r="B33" s="20">
        <f>(B31+B32)</f>
        <v>0</v>
      </c>
      <c r="D33" s="2" t="s">
        <v>35</v>
      </c>
      <c r="E33" s="20">
        <f>(E31+E32)</f>
        <v>0</v>
      </c>
    </row>
    <row r="34" spans="1:6" x14ac:dyDescent="0.15">
      <c r="A34" s="2"/>
      <c r="B34" s="21"/>
      <c r="D34" s="2"/>
      <c r="E34" s="21"/>
    </row>
    <row r="35" spans="1:6" ht="18" x14ac:dyDescent="0.2">
      <c r="A35" s="22" t="s">
        <v>36</v>
      </c>
      <c r="B35" s="23"/>
      <c r="C35" s="23"/>
      <c r="D35" s="24"/>
      <c r="E35" s="23"/>
      <c r="F35" s="23"/>
    </row>
    <row r="36" spans="1:6" x14ac:dyDescent="0.15">
      <c r="A36" s="2"/>
      <c r="D36" s="6"/>
    </row>
    <row r="37" spans="1:6" x14ac:dyDescent="0.15">
      <c r="A37" s="2" t="s">
        <v>37</v>
      </c>
      <c r="B37" s="4">
        <v>0</v>
      </c>
      <c r="D37" s="6"/>
    </row>
    <row r="38" spans="1:6" x14ac:dyDescent="0.15">
      <c r="A38" s="6"/>
      <c r="D38" s="6"/>
    </row>
    <row r="39" spans="1:6" x14ac:dyDescent="0.15">
      <c r="A39" s="2" t="s">
        <v>38</v>
      </c>
      <c r="B39" s="20">
        <f>B33</f>
        <v>0</v>
      </c>
      <c r="D39" s="2" t="s">
        <v>39</v>
      </c>
      <c r="E39" s="20">
        <f>SUM(E33)</f>
        <v>0</v>
      </c>
    </row>
    <row r="40" spans="1:6" x14ac:dyDescent="0.15">
      <c r="A40" s="2"/>
      <c r="D40" s="2"/>
    </row>
    <row r="41" spans="1:6" x14ac:dyDescent="0.15">
      <c r="A41" s="2" t="s">
        <v>40</v>
      </c>
      <c r="B41" s="25">
        <f>(B32*B37)</f>
        <v>0</v>
      </c>
      <c r="D41" s="2" t="s">
        <v>41</v>
      </c>
      <c r="E41" s="25">
        <f>E32*B37</f>
        <v>0</v>
      </c>
    </row>
    <row r="42" spans="1:6" x14ac:dyDescent="0.15">
      <c r="A42" s="2"/>
      <c r="D42" s="2"/>
    </row>
    <row r="43" spans="1:6" x14ac:dyDescent="0.15">
      <c r="A43" s="2" t="s">
        <v>42</v>
      </c>
      <c r="B43" s="25">
        <f>(B39*B37)</f>
        <v>0</v>
      </c>
      <c r="D43" s="2" t="s">
        <v>43</v>
      </c>
      <c r="E43" s="25">
        <f>(E39*B37)</f>
        <v>0</v>
      </c>
    </row>
    <row r="44" spans="1:6" x14ac:dyDescent="0.15">
      <c r="A44" s="2"/>
      <c r="D44" s="6"/>
    </row>
    <row r="45" spans="1:6" x14ac:dyDescent="0.15">
      <c r="A45" s="2" t="s">
        <v>44</v>
      </c>
      <c r="B45" s="25">
        <f>SUM(E43-B43)</f>
        <v>0</v>
      </c>
      <c r="D45" s="6"/>
    </row>
    <row r="46" spans="1:6" x14ac:dyDescent="0.15">
      <c r="A46" s="2" t="s">
        <v>45</v>
      </c>
      <c r="B46" s="26">
        <f>IF(B43=0,0,SUM(1-(B43/E43)))</f>
        <v>0</v>
      </c>
      <c r="D46" s="27"/>
      <c r="E46" s="28"/>
    </row>
    <row r="47" spans="1:6" x14ac:dyDescent="0.15">
      <c r="D47" s="27" t="s">
        <v>46</v>
      </c>
      <c r="E47" s="29"/>
    </row>
    <row r="48" spans="1:6" x14ac:dyDescent="0.15">
      <c r="A48" s="2" t="s">
        <v>47</v>
      </c>
      <c r="D48" s="27" t="s">
        <v>48</v>
      </c>
      <c r="E48" s="30"/>
    </row>
    <row r="49" spans="4:5" x14ac:dyDescent="0.15">
      <c r="D49" s="27" t="s">
        <v>49</v>
      </c>
      <c r="E49" s="30"/>
    </row>
    <row r="50" spans="4:5" x14ac:dyDescent="0.15">
      <c r="D50" s="27" t="s">
        <v>50</v>
      </c>
      <c r="E50" s="30"/>
    </row>
    <row r="51" spans="4:5" x14ac:dyDescent="0.15">
      <c r="D51" s="27" t="s">
        <v>51</v>
      </c>
      <c r="E51" s="30"/>
    </row>
  </sheetData>
  <sheetProtection password="CA55" sheet="1" objects="1" scenarios="1"/>
  <mergeCells count="1">
    <mergeCell ref="A3:F3"/>
  </mergeCells>
  <pageMargins left="0.75" right="0.5" top="0.5" bottom="0.5" header="0.5" footer="0.5"/>
  <pageSetup scale="82" orientation="landscape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AccuThread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Christa Kettlewell</dc:creator>
  <cp:lastModifiedBy>Christa Kettlewell</cp:lastModifiedBy>
  <dcterms:created xsi:type="dcterms:W3CDTF">2026-02-16T16:04:13Z</dcterms:created>
  <dcterms:modified xsi:type="dcterms:W3CDTF">2026-02-16T16:04:23Z</dcterms:modified>
</cp:coreProperties>
</file>